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akuichi\Dropbox\tmp\to_univ\"/>
    </mc:Choice>
  </mc:AlternateContent>
  <xr:revisionPtr revIDLastSave="0" documentId="13_ncr:1_{09A7E72B-C18A-428A-8797-FF4397BC0D9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alc" sheetId="1" r:id="rId1"/>
    <sheet name="con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4" i="1" s="1"/>
  <c r="C15" i="1" s="1"/>
  <c r="D25" i="1" s="1"/>
  <c r="D26" i="1" s="1"/>
  <c r="C3" i="2"/>
  <c r="C2" i="2"/>
  <c r="C13" i="1" l="1"/>
</calcChain>
</file>

<file path=xl/sharedStrings.xml><?xml version="1.0" encoding="utf-8"?>
<sst xmlns="http://schemas.openxmlformats.org/spreadsheetml/2006/main" count="44" uniqueCount="42">
  <si>
    <t>Frequency (GHz)</t>
    <phoneticPr fontId="1"/>
  </si>
  <si>
    <t>c</t>
    <phoneticPr fontId="1"/>
  </si>
  <si>
    <t>εr</t>
    <phoneticPr fontId="1"/>
  </si>
  <si>
    <t>ε0</t>
    <phoneticPr fontId="1"/>
  </si>
  <si>
    <t>μ0</t>
    <phoneticPr fontId="1"/>
  </si>
  <si>
    <t>真空の透磁率</t>
    <rPh sb="0" eb="2">
      <t>シンクウ</t>
    </rPh>
    <rPh sb="3" eb="6">
      <t>トウジリツ</t>
    </rPh>
    <phoneticPr fontId="1"/>
  </si>
  <si>
    <t>真空の誘電率</t>
    <rPh sb="0" eb="2">
      <t>シンクウ</t>
    </rPh>
    <rPh sb="3" eb="6">
      <t>ユウデンリツ</t>
    </rPh>
    <phoneticPr fontId="1"/>
  </si>
  <si>
    <t>真空中の光速</t>
    <rPh sb="0" eb="3">
      <t>シンクウチュウ</t>
    </rPh>
    <rPh sb="4" eb="6">
      <t>コウソク</t>
    </rPh>
    <phoneticPr fontId="1"/>
  </si>
  <si>
    <t>μr</t>
    <phoneticPr fontId="1"/>
  </si>
  <si>
    <t>σ (S/m)</t>
    <phoneticPr fontId="1"/>
  </si>
  <si>
    <t>周波数</t>
    <rPh sb="0" eb="3">
      <t>シュウハスウ</t>
    </rPh>
    <phoneticPr fontId="1"/>
  </si>
  <si>
    <t>比透磁率</t>
    <rPh sb="0" eb="4">
      <t>ヒトウジリツ</t>
    </rPh>
    <phoneticPr fontId="1"/>
  </si>
  <si>
    <t>比誘電率</t>
    <rPh sb="0" eb="4">
      <t>ヒユウデンリツ</t>
    </rPh>
    <phoneticPr fontId="1"/>
  </si>
  <si>
    <t>導電率</t>
    <rPh sb="0" eb="3">
      <t>ドウデンリツ</t>
    </rPh>
    <phoneticPr fontId="1"/>
  </si>
  <si>
    <t>複素比誘電率</t>
    <rPh sb="0" eb="2">
      <t>フクソ</t>
    </rPh>
    <rPh sb="2" eb="6">
      <t>ヒユウデンリツ</t>
    </rPh>
    <phoneticPr fontId="1"/>
  </si>
  <si>
    <t>波数（実数）</t>
    <rPh sb="0" eb="2">
      <t>ハスウ</t>
    </rPh>
    <rPh sb="3" eb="5">
      <t>ジッスウ</t>
    </rPh>
    <phoneticPr fontId="1"/>
  </si>
  <si>
    <t>k</t>
    <phoneticPr fontId="1"/>
  </si>
  <si>
    <t>εrc</t>
    <phoneticPr fontId="1"/>
  </si>
  <si>
    <t>角周波数</t>
    <rPh sb="0" eb="4">
      <t>カクシュウハスウ</t>
    </rPh>
    <phoneticPr fontId="1"/>
  </si>
  <si>
    <t>ω (rad/s)</t>
    <phoneticPr fontId="1"/>
  </si>
  <si>
    <t>k (1/m)</t>
    <phoneticPr fontId="1"/>
  </si>
  <si>
    <t>波数（複素数）</t>
    <rPh sb="0" eb="2">
      <t>ハスウ</t>
    </rPh>
    <rPh sb="3" eb="6">
      <t>フクソスウ</t>
    </rPh>
    <phoneticPr fontId="1"/>
  </si>
  <si>
    <t>【入力】</t>
    <rPh sb="1" eb="3">
      <t>ニュウリョク</t>
    </rPh>
    <phoneticPr fontId="1"/>
  </si>
  <si>
    <t>【結果】</t>
    <rPh sb="1" eb="3">
      <t>ケッカ</t>
    </rPh>
    <phoneticPr fontId="1"/>
  </si>
  <si>
    <t>損失性媒質の複素誘電率・波数の計算</t>
    <rPh sb="0" eb="3">
      <t>ソンシツセイ</t>
    </rPh>
    <rPh sb="3" eb="5">
      <t>バイシツ</t>
    </rPh>
    <rPh sb="6" eb="11">
      <t>フクソユウデンリツ</t>
    </rPh>
    <rPh sb="12" eb="14">
      <t>ハスウ</t>
    </rPh>
    <rPh sb="15" eb="17">
      <t>ケイサン</t>
    </rPh>
    <phoneticPr fontId="1"/>
  </si>
  <si>
    <t>2026/3/8 by T. Hirano</t>
    <phoneticPr fontId="1"/>
  </si>
  <si>
    <t>フリスの伝達公式の損失性媒質への拡張</t>
    <rPh sb="4" eb="8">
      <t>デンタツコウシキ</t>
    </rPh>
    <rPh sb="9" eb="14">
      <t>ソンシツセイバイシツ</t>
    </rPh>
    <rPh sb="16" eb="18">
      <t>カクチョウ</t>
    </rPh>
    <phoneticPr fontId="1"/>
  </si>
  <si>
    <t>フリスの伝達公式（損失性媒質考慮）</t>
    <rPh sb="4" eb="6">
      <t>デンタツ</t>
    </rPh>
    <rPh sb="6" eb="8">
      <t>コウシキ</t>
    </rPh>
    <rPh sb="14" eb="16">
      <t>コウリョ</t>
    </rPh>
    <phoneticPr fontId="1"/>
  </si>
  <si>
    <t>距離</t>
    <rPh sb="0" eb="2">
      <t>キョリ</t>
    </rPh>
    <phoneticPr fontId="1"/>
  </si>
  <si>
    <t>R (m)</t>
    <phoneticPr fontId="1"/>
  </si>
  <si>
    <t>送信アンテナ利得</t>
    <rPh sb="0" eb="2">
      <t>ソウシン</t>
    </rPh>
    <rPh sb="6" eb="8">
      <t>リトク</t>
    </rPh>
    <phoneticPr fontId="1"/>
  </si>
  <si>
    <t>受信アンテナ利得</t>
    <rPh sb="0" eb="2">
      <t>ジュシン</t>
    </rPh>
    <rPh sb="6" eb="8">
      <t>リトク</t>
    </rPh>
    <phoneticPr fontId="1"/>
  </si>
  <si>
    <t>Gt (dBi)</t>
    <phoneticPr fontId="1"/>
  </si>
  <si>
    <t>Gr (dBi)</t>
    <phoneticPr fontId="1"/>
  </si>
  <si>
    <t>送信電力</t>
    <rPh sb="0" eb="4">
      <t>ソウシンデンリョク</t>
    </rPh>
    <phoneticPr fontId="1"/>
  </si>
  <si>
    <t>Pt (dBm)</t>
    <phoneticPr fontId="1"/>
  </si>
  <si>
    <t>空間・媒質減衰</t>
    <rPh sb="0" eb="2">
      <t>クウカン</t>
    </rPh>
    <rPh sb="3" eb="5">
      <t>バイシツ</t>
    </rPh>
    <rPh sb="5" eb="7">
      <t>ゲンスイ</t>
    </rPh>
    <phoneticPr fontId="1"/>
  </si>
  <si>
    <t>波長</t>
    <rPh sb="0" eb="2">
      <t>ハチョウ</t>
    </rPh>
    <phoneticPr fontId="1"/>
  </si>
  <si>
    <t>λ (m)</t>
    <phoneticPr fontId="1"/>
  </si>
  <si>
    <t>受信電力</t>
    <rPh sb="0" eb="2">
      <t>ジュシン</t>
    </rPh>
    <rPh sb="2" eb="4">
      <t>デンリョク</t>
    </rPh>
    <phoneticPr fontId="1"/>
  </si>
  <si>
    <t>Pr (dBm)</t>
    <phoneticPr fontId="1"/>
  </si>
  <si>
    <t>(λexp(-αR)/(4πR))^2 (in dB)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</si>
</sst>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C8" sqref="C8"/>
    </sheetView>
  </sheetViews>
  <sheetFormatPr defaultRowHeight="18.75"/>
  <cols>
    <col min="1" max="1" width="15.125" bestFit="1" customWidth="1"/>
    <col min="2" max="2" width="16.75" bestFit="1" customWidth="1"/>
    <col min="3" max="3" width="11.625" bestFit="1" customWidth="1"/>
    <col min="4" max="4" width="9.375" bestFit="1" customWidth="1"/>
  </cols>
  <sheetData>
    <row r="1" spans="1:4">
      <c r="A1" s="4" t="s">
        <v>26</v>
      </c>
      <c r="D1" s="4" t="s">
        <v>25</v>
      </c>
    </row>
    <row r="3" spans="1:4">
      <c r="A3" s="5" t="s">
        <v>24</v>
      </c>
    </row>
    <row r="4" spans="1:4">
      <c r="A4" t="s">
        <v>22</v>
      </c>
    </row>
    <row r="5" spans="1:4">
      <c r="A5" t="s">
        <v>10</v>
      </c>
      <c r="B5" t="s">
        <v>0</v>
      </c>
      <c r="C5" s="2">
        <v>1</v>
      </c>
    </row>
    <row r="6" spans="1:4">
      <c r="A6" t="s">
        <v>11</v>
      </c>
      <c r="B6" t="s">
        <v>8</v>
      </c>
      <c r="C6" s="2">
        <v>1</v>
      </c>
    </row>
    <row r="7" spans="1:4">
      <c r="A7" t="s">
        <v>12</v>
      </c>
      <c r="B7" t="s">
        <v>2</v>
      </c>
      <c r="C7" s="2">
        <v>81</v>
      </c>
    </row>
    <row r="8" spans="1:4">
      <c r="A8" t="s">
        <v>13</v>
      </c>
      <c r="B8" t="s">
        <v>9</v>
      </c>
      <c r="C8" s="2">
        <v>1</v>
      </c>
    </row>
    <row r="10" spans="1:4">
      <c r="A10" t="s">
        <v>23</v>
      </c>
    </row>
    <row r="11" spans="1:4">
      <c r="A11" t="s">
        <v>18</v>
      </c>
      <c r="B11" t="s">
        <v>19</v>
      </c>
      <c r="C11" s="3">
        <f>(2*PI()*(C5*1000000000))</f>
        <v>6283185307.1795864</v>
      </c>
    </row>
    <row r="12" spans="1:4">
      <c r="A12" t="s">
        <v>37</v>
      </c>
      <c r="B12" t="s">
        <v>38</v>
      </c>
      <c r="C12" s="3">
        <f>const!$C$4/(SQRT(C6*C7)*C$5*1000000000)</f>
        <v>3.3310273111111108E-2</v>
      </c>
    </row>
    <row r="13" spans="1:4">
      <c r="A13" t="s">
        <v>15</v>
      </c>
      <c r="B13" t="s">
        <v>20</v>
      </c>
      <c r="C13" s="3">
        <f>C$11*SQRT((C$6*const!$C$2)*(C$7*const!$C$3))</f>
        <v>188.62605189323014</v>
      </c>
    </row>
    <row r="14" spans="1:4">
      <c r="A14" t="s">
        <v>14</v>
      </c>
      <c r="B14" t="s">
        <v>17</v>
      </c>
      <c r="C14" s="3" t="str">
        <f>COMPLEX(C$7,-C$8/(C$11*const!$C$3))</f>
        <v>81-17.9751035699054i</v>
      </c>
    </row>
    <row r="15" spans="1:4">
      <c r="A15" t="s">
        <v>21</v>
      </c>
      <c r="B15" t="s">
        <v>16</v>
      </c>
      <c r="C15" s="3" t="str">
        <f>IMPRODUCT(C$11,IMSQRT(IMPRODUCT(C$6*const!$C$2,IMPRODUCT($C$14,const!$C$3))))</f>
        <v>189.76977020974-20.8033226343762i</v>
      </c>
    </row>
    <row r="17" spans="2:4">
      <c r="B17" s="5" t="s">
        <v>27</v>
      </c>
    </row>
    <row r="18" spans="2:4">
      <c r="B18" t="s">
        <v>22</v>
      </c>
    </row>
    <row r="19" spans="2:4">
      <c r="B19" t="s">
        <v>34</v>
      </c>
      <c r="C19" t="s">
        <v>35</v>
      </c>
      <c r="D19" s="2">
        <v>0</v>
      </c>
    </row>
    <row r="20" spans="2:4">
      <c r="B20" t="s">
        <v>30</v>
      </c>
      <c r="C20" t="s">
        <v>32</v>
      </c>
      <c r="D20" s="2">
        <v>0</v>
      </c>
    </row>
    <row r="21" spans="2:4">
      <c r="B21" t="s">
        <v>31</v>
      </c>
      <c r="C21" t="s">
        <v>33</v>
      </c>
      <c r="D21" s="2">
        <v>0</v>
      </c>
    </row>
    <row r="22" spans="2:4">
      <c r="B22" t="s">
        <v>28</v>
      </c>
      <c r="C22" t="s">
        <v>29</v>
      </c>
      <c r="D22" s="2">
        <v>0.1</v>
      </c>
    </row>
    <row r="24" spans="2:4">
      <c r="B24" t="s">
        <v>23</v>
      </c>
    </row>
    <row r="25" spans="2:4">
      <c r="B25" t="s">
        <v>36</v>
      </c>
      <c r="C25" t="s">
        <v>41</v>
      </c>
      <c r="D25" s="3">
        <f>10*LOG10((C$12*EXP(IMAGINARY(C$15)*D$22)/(4*PI()*D$22))^2)</f>
        <v>-49.602169861395076</v>
      </c>
    </row>
    <row r="26" spans="2:4">
      <c r="B26" t="s">
        <v>39</v>
      </c>
      <c r="C26" t="s">
        <v>40</v>
      </c>
      <c r="D26" s="3">
        <f>D19+D20+D21+D25</f>
        <v>-49.602169861395076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ABC4-A480-4F0F-991A-CCA863EFB3E6}">
  <dimension ref="A2:C4"/>
  <sheetViews>
    <sheetView workbookViewId="0">
      <selection activeCell="C2" sqref="C2"/>
    </sheetView>
  </sheetViews>
  <sheetFormatPr defaultRowHeight="18.75"/>
  <cols>
    <col min="1" max="1" width="13" bestFit="1" customWidth="1"/>
    <col min="2" max="2" width="9" customWidth="1"/>
    <col min="3" max="3" width="13.375" bestFit="1" customWidth="1"/>
  </cols>
  <sheetData>
    <row r="2" spans="1:3">
      <c r="A2" t="s">
        <v>5</v>
      </c>
      <c r="B2" t="s">
        <v>4</v>
      </c>
      <c r="C2">
        <f>0.00000125663706</f>
        <v>1.2566370599999999E-6</v>
      </c>
    </row>
    <row r="3" spans="1:3">
      <c r="A3" t="s">
        <v>6</v>
      </c>
      <c r="B3" t="s">
        <v>3</v>
      </c>
      <c r="C3">
        <f>8.85418782E-12</f>
        <v>8.8541878200000004E-12</v>
      </c>
    </row>
    <row r="4" spans="1:3">
      <c r="A4" t="s">
        <v>7</v>
      </c>
      <c r="B4" t="s">
        <v>1</v>
      </c>
      <c r="C4" s="1">
        <v>299792458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calc</vt:lpstr>
      <vt:lpstr>const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takuichi</dc:creator>
  <cp:lastModifiedBy>HIRANO Takuichi</cp:lastModifiedBy>
  <dcterms:created xsi:type="dcterms:W3CDTF">2015-06-05T18:19:34Z</dcterms:created>
  <dcterms:modified xsi:type="dcterms:W3CDTF">2026-03-08T19:03:16Z</dcterms:modified>
</cp:coreProperties>
</file>